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<sst xmlns="http://schemas.openxmlformats.org/spreadsheetml/2006/main" count="66" uniqueCount="52">
  <si>
    <t>Class C R.F. Amplifiers</t>
  </si>
  <si>
    <t>Input parameters into yellow cells</t>
  </si>
  <si>
    <t>Tube input impedance</t>
  </si>
  <si>
    <t>Answers are in the blue cells</t>
  </si>
  <si>
    <r>
      <t>Z</t>
    </r>
    <r>
      <rPr>
        <vertAlign val="subscript"/>
        <sz val="12"/>
        <rFont val="Times New Roman"/>
        <family val="1"/>
      </rPr>
      <t>in</t>
    </r>
    <r>
      <rPr>
        <sz val="12"/>
        <rFont val="Times New Roman"/>
        <family val="1"/>
      </rPr>
      <t>=(P</t>
    </r>
    <r>
      <rPr>
        <vertAlign val="subscript"/>
        <sz val="12"/>
        <rFont val="Times New Roman"/>
        <family val="1"/>
      </rPr>
      <t>in</t>
    </r>
    <r>
      <rPr>
        <sz val="12"/>
        <rFont val="Times New Roman"/>
        <family val="1"/>
      </rPr>
      <t>/I</t>
    </r>
    <r>
      <rPr>
        <vertAlign val="subscript"/>
        <sz val="12"/>
        <rFont val="Times New Roman"/>
        <family val="1"/>
      </rPr>
      <t>g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)*6.2e5</t>
    </r>
  </si>
  <si>
    <r>
      <t>P</t>
    </r>
    <r>
      <rPr>
        <b/>
        <vertAlign val="subscript"/>
        <sz val="12"/>
        <rFont val="Times New Roman"/>
        <family val="1"/>
      </rPr>
      <t>in</t>
    </r>
  </si>
  <si>
    <r>
      <t>I</t>
    </r>
    <r>
      <rPr>
        <b/>
        <vertAlign val="subscript"/>
        <sz val="12"/>
        <rFont val="Times New Roman"/>
        <family val="1"/>
      </rPr>
      <t>g</t>
    </r>
  </si>
  <si>
    <r>
      <t>Z</t>
    </r>
    <r>
      <rPr>
        <b/>
        <vertAlign val="subscript"/>
        <sz val="12"/>
        <rFont val="Times New Roman"/>
        <family val="1"/>
      </rPr>
      <t>in</t>
    </r>
  </si>
  <si>
    <r>
      <t>Z</t>
    </r>
    <r>
      <rPr>
        <vertAlign val="subscript"/>
        <sz val="12"/>
        <rFont val="Times New Roman"/>
        <family val="1"/>
      </rPr>
      <t>in</t>
    </r>
    <r>
      <rPr>
        <sz val="12"/>
        <rFont val="Times New Roman"/>
        <family val="1"/>
      </rPr>
      <t>=Ohms</t>
    </r>
  </si>
  <si>
    <r>
      <t>P</t>
    </r>
    <r>
      <rPr>
        <vertAlign val="subscript"/>
        <sz val="12"/>
        <rFont val="Times New Roman"/>
        <family val="1"/>
      </rPr>
      <t>in</t>
    </r>
    <r>
      <rPr>
        <sz val="12"/>
        <rFont val="Times New Roman"/>
        <family val="1"/>
      </rPr>
      <t>=Watts</t>
    </r>
  </si>
  <si>
    <r>
      <t>I</t>
    </r>
    <r>
      <rPr>
        <vertAlign val="subscript"/>
        <sz val="12"/>
        <rFont val="Times New Roman"/>
        <family val="1"/>
      </rPr>
      <t>g</t>
    </r>
    <r>
      <rPr>
        <sz val="12"/>
        <rFont val="Times New Roman"/>
        <family val="1"/>
      </rPr>
      <t>=mA</t>
    </r>
  </si>
  <si>
    <r>
      <t>P</t>
    </r>
    <r>
      <rPr>
        <vertAlign val="subscript"/>
        <sz val="12"/>
        <rFont val="Times New Roman"/>
        <family val="1"/>
      </rPr>
      <t>in=</t>
    </r>
    <r>
      <rPr>
        <sz val="12"/>
        <rFont val="Times New Roman"/>
        <family val="1"/>
      </rPr>
      <t>.3W</t>
    </r>
  </si>
  <si>
    <r>
      <t>I</t>
    </r>
    <r>
      <rPr>
        <vertAlign val="subscript"/>
        <sz val="12"/>
        <rFont val="Times New Roman"/>
        <family val="1"/>
      </rPr>
      <t>g</t>
    </r>
    <r>
      <rPr>
        <sz val="12"/>
        <rFont val="Times New Roman"/>
        <family val="1"/>
      </rPr>
      <t>=3.1mA</t>
    </r>
  </si>
  <si>
    <r>
      <t>V</t>
    </r>
    <r>
      <rPr>
        <vertAlign val="subscript"/>
        <sz val="12"/>
        <rFont val="Times New Roman"/>
        <family val="1"/>
      </rPr>
      <t>p</t>
    </r>
    <r>
      <rPr>
        <sz val="12"/>
        <rFont val="Times New Roman"/>
        <family val="1"/>
      </rPr>
      <t>=750V</t>
    </r>
  </si>
  <si>
    <r>
      <t>I</t>
    </r>
    <r>
      <rPr>
        <vertAlign val="subscript"/>
        <sz val="12"/>
        <rFont val="Times New Roman"/>
        <family val="1"/>
      </rPr>
      <t>p</t>
    </r>
    <r>
      <rPr>
        <sz val="12"/>
        <rFont val="Times New Roman"/>
        <family val="1"/>
      </rPr>
      <t>=120mA</t>
    </r>
  </si>
  <si>
    <t>Tube output impedance</t>
  </si>
  <si>
    <r>
      <t>Z</t>
    </r>
    <r>
      <rPr>
        <vertAlign val="subscript"/>
        <sz val="12"/>
        <rFont val="Times New Roman"/>
        <family val="1"/>
      </rPr>
      <t>out</t>
    </r>
    <r>
      <rPr>
        <sz val="12"/>
        <rFont val="Times New Roman"/>
        <family val="1"/>
      </rPr>
      <t>=V</t>
    </r>
    <r>
      <rPr>
        <vertAlign val="subscript"/>
        <sz val="12"/>
        <rFont val="Times New Roman"/>
        <family val="1"/>
      </rPr>
      <t>p</t>
    </r>
    <r>
      <rPr>
        <sz val="12"/>
        <rFont val="Times New Roman"/>
        <family val="1"/>
      </rPr>
      <t>/2I</t>
    </r>
    <r>
      <rPr>
        <vertAlign val="subscript"/>
        <sz val="12"/>
        <rFont val="Times New Roman"/>
        <family val="1"/>
      </rPr>
      <t>p</t>
    </r>
  </si>
  <si>
    <r>
      <t>V</t>
    </r>
    <r>
      <rPr>
        <b/>
        <vertAlign val="subscript"/>
        <sz val="12"/>
        <rFont val="Times New Roman"/>
        <family val="1"/>
      </rPr>
      <t>p</t>
    </r>
  </si>
  <si>
    <r>
      <t>I</t>
    </r>
    <r>
      <rPr>
        <b/>
        <vertAlign val="subscript"/>
        <sz val="12"/>
        <rFont val="Times New Roman"/>
        <family val="1"/>
      </rPr>
      <t>p</t>
    </r>
  </si>
  <si>
    <r>
      <t>Z</t>
    </r>
    <r>
      <rPr>
        <b/>
        <vertAlign val="subscript"/>
        <sz val="12"/>
        <rFont val="Times New Roman"/>
        <family val="1"/>
      </rPr>
      <t>out</t>
    </r>
  </si>
  <si>
    <r>
      <t>Z</t>
    </r>
    <r>
      <rPr>
        <vertAlign val="subscript"/>
        <sz val="12"/>
        <rFont val="Times New Roman"/>
        <family val="1"/>
      </rPr>
      <t>out</t>
    </r>
    <r>
      <rPr>
        <sz val="12"/>
        <rFont val="Times New Roman"/>
        <family val="1"/>
      </rPr>
      <t>=Ohms</t>
    </r>
  </si>
  <si>
    <t>Class C</t>
  </si>
  <si>
    <r>
      <t>V</t>
    </r>
    <r>
      <rPr>
        <vertAlign val="subscript"/>
        <sz val="12"/>
        <rFont val="Times New Roman"/>
        <family val="1"/>
      </rPr>
      <t>p</t>
    </r>
    <r>
      <rPr>
        <sz val="12"/>
        <rFont val="Times New Roman"/>
        <family val="1"/>
      </rPr>
      <t>=Volts</t>
    </r>
  </si>
  <si>
    <t>Class B</t>
  </si>
  <si>
    <r>
      <t>I</t>
    </r>
    <r>
      <rPr>
        <vertAlign val="subscript"/>
        <sz val="12"/>
        <rFont val="Times New Roman"/>
        <family val="1"/>
      </rPr>
      <t>p</t>
    </r>
    <r>
      <rPr>
        <sz val="12"/>
        <rFont val="Times New Roman"/>
        <family val="1"/>
      </rPr>
      <t>=Amperes</t>
    </r>
  </si>
  <si>
    <t>Class AB</t>
  </si>
  <si>
    <t>Class A</t>
  </si>
  <si>
    <t>For Class A</t>
  </si>
  <si>
    <r>
      <t>Z</t>
    </r>
    <r>
      <rPr>
        <vertAlign val="subscript"/>
        <sz val="12"/>
        <rFont val="Times New Roman"/>
        <family val="1"/>
      </rPr>
      <t>out</t>
    </r>
    <r>
      <rPr>
        <sz val="12"/>
        <rFont val="Times New Roman"/>
        <family val="1"/>
      </rPr>
      <t>=V</t>
    </r>
    <r>
      <rPr>
        <vertAlign val="subscript"/>
        <sz val="12"/>
        <rFont val="Times New Roman"/>
        <family val="1"/>
      </rPr>
      <t>p</t>
    </r>
    <r>
      <rPr>
        <sz val="12"/>
        <rFont val="Times New Roman"/>
        <family val="1"/>
      </rPr>
      <t>/1.3I</t>
    </r>
    <r>
      <rPr>
        <vertAlign val="subscript"/>
        <sz val="12"/>
        <rFont val="Times New Roman"/>
        <family val="1"/>
      </rPr>
      <t>p</t>
    </r>
  </si>
  <si>
    <t>For Class AB</t>
  </si>
  <si>
    <r>
      <t>Z</t>
    </r>
    <r>
      <rPr>
        <vertAlign val="subscript"/>
        <sz val="12"/>
        <rFont val="Times New Roman"/>
        <family val="1"/>
      </rPr>
      <t>out</t>
    </r>
    <r>
      <rPr>
        <sz val="12"/>
        <rFont val="Times New Roman"/>
        <family val="1"/>
      </rPr>
      <t>=V</t>
    </r>
    <r>
      <rPr>
        <vertAlign val="subscript"/>
        <sz val="12"/>
        <rFont val="Times New Roman"/>
        <family val="1"/>
      </rPr>
      <t>p</t>
    </r>
    <r>
      <rPr>
        <sz val="12"/>
        <rFont val="Times New Roman"/>
        <family val="1"/>
      </rPr>
      <t>/1.6I</t>
    </r>
    <r>
      <rPr>
        <vertAlign val="subscript"/>
        <sz val="12"/>
        <rFont val="Times New Roman"/>
        <family val="1"/>
      </rPr>
      <t>p</t>
    </r>
  </si>
  <si>
    <t>For Class B</t>
  </si>
  <si>
    <r>
      <t>Z</t>
    </r>
    <r>
      <rPr>
        <vertAlign val="subscript"/>
        <sz val="12"/>
        <rFont val="Times New Roman"/>
        <family val="1"/>
      </rPr>
      <t>out</t>
    </r>
    <r>
      <rPr>
        <sz val="12"/>
        <rFont val="Times New Roman"/>
        <family val="1"/>
      </rPr>
      <t>=V</t>
    </r>
    <r>
      <rPr>
        <vertAlign val="subscript"/>
        <sz val="12"/>
        <rFont val="Times New Roman"/>
        <family val="1"/>
      </rPr>
      <t>p</t>
    </r>
    <r>
      <rPr>
        <sz val="12"/>
        <rFont val="Times New Roman"/>
        <family val="1"/>
      </rPr>
      <t>/1.75I</t>
    </r>
    <r>
      <rPr>
        <vertAlign val="subscript"/>
        <sz val="12"/>
        <rFont val="Times New Roman"/>
        <family val="1"/>
      </rPr>
      <t>p</t>
    </r>
  </si>
  <si>
    <r>
      <t>Z</t>
    </r>
    <r>
      <rPr>
        <b/>
        <vertAlign val="subscript"/>
        <sz val="12"/>
        <rFont val="Times New Roman"/>
        <family val="1"/>
      </rPr>
      <t>1</t>
    </r>
  </si>
  <si>
    <r>
      <t>Z</t>
    </r>
    <r>
      <rPr>
        <b/>
        <vertAlign val="subscript"/>
        <sz val="12"/>
        <rFont val="Times New Roman"/>
        <family val="1"/>
      </rPr>
      <t>2</t>
    </r>
  </si>
  <si>
    <t>Q</t>
  </si>
  <si>
    <r>
      <t>X</t>
    </r>
    <r>
      <rPr>
        <b/>
        <vertAlign val="subscript"/>
        <sz val="12"/>
        <rFont val="Times New Roman"/>
        <family val="1"/>
      </rPr>
      <t>C1</t>
    </r>
  </si>
  <si>
    <r>
      <t>X</t>
    </r>
    <r>
      <rPr>
        <b/>
        <vertAlign val="subscript"/>
        <sz val="12"/>
        <rFont val="Times New Roman"/>
        <family val="1"/>
      </rPr>
      <t>C2</t>
    </r>
  </si>
  <si>
    <r>
      <t>X</t>
    </r>
    <r>
      <rPr>
        <b/>
        <vertAlign val="subscript"/>
        <sz val="12"/>
        <rFont val="Times New Roman"/>
        <family val="1"/>
      </rPr>
      <t>L</t>
    </r>
  </si>
  <si>
    <t>F(MHz)</t>
  </si>
  <si>
    <t>C1(pF)</t>
  </si>
  <si>
    <t>C2(pF)</t>
  </si>
  <si>
    <r>
      <t>L(</t>
    </r>
    <r>
      <rPr>
        <b/>
        <sz val="12"/>
        <rFont val="Symbol"/>
        <family val="1"/>
      </rPr>
      <t>m</t>
    </r>
    <r>
      <rPr>
        <b/>
        <sz val="12"/>
        <rFont val="Times New Roman"/>
        <family val="1"/>
      </rPr>
      <t>H)</t>
    </r>
  </si>
  <si>
    <r>
      <t>X</t>
    </r>
    <r>
      <rPr>
        <b/>
        <vertAlign val="subscript"/>
        <sz val="12"/>
        <rFont val="Times New Roman"/>
        <family val="1"/>
      </rPr>
      <t>C</t>
    </r>
  </si>
  <si>
    <t>C(pF)</t>
  </si>
  <si>
    <r>
      <t>Z</t>
    </r>
    <r>
      <rPr>
        <b/>
        <vertAlign val="subscript"/>
        <sz val="12"/>
        <rFont val="Times New Roman"/>
        <family val="1"/>
      </rPr>
      <t>3</t>
    </r>
  </si>
  <si>
    <r>
      <t>Q</t>
    </r>
    <r>
      <rPr>
        <b/>
        <vertAlign val="subscript"/>
        <sz val="12"/>
        <rFont val="Times New Roman"/>
        <family val="1"/>
      </rPr>
      <t>L</t>
    </r>
  </si>
  <si>
    <r>
      <t>X</t>
    </r>
    <r>
      <rPr>
        <b/>
        <vertAlign val="subscript"/>
        <sz val="12"/>
        <rFont val="Times New Roman"/>
        <family val="1"/>
      </rPr>
      <t>L1</t>
    </r>
  </si>
  <si>
    <r>
      <t>X</t>
    </r>
    <r>
      <rPr>
        <b/>
        <vertAlign val="subscript"/>
        <sz val="12"/>
        <rFont val="Times New Roman"/>
        <family val="1"/>
      </rPr>
      <t>L2</t>
    </r>
  </si>
  <si>
    <r>
      <t>L1(</t>
    </r>
    <r>
      <rPr>
        <b/>
        <sz val="12"/>
        <rFont val="Symbol"/>
        <family val="1"/>
      </rPr>
      <t>m</t>
    </r>
    <r>
      <rPr>
        <b/>
        <sz val="12"/>
        <rFont val="Times New Roman"/>
        <family val="1"/>
      </rPr>
      <t>H)</t>
    </r>
  </si>
  <si>
    <r>
      <t>L2(</t>
    </r>
    <r>
      <rPr>
        <b/>
        <sz val="12"/>
        <rFont val="Symbol"/>
        <family val="1"/>
      </rPr>
      <t>m</t>
    </r>
    <r>
      <rPr>
        <b/>
        <sz val="12"/>
        <rFont val="Times New Roman"/>
        <family val="1"/>
      </rPr>
      <t>H)</t>
    </r>
  </si>
  <si>
    <r>
      <t>Z2 can be:  Z2=Z1Z3</t>
    </r>
    <r>
      <rPr>
        <vertAlign val="superscript"/>
        <sz val="12"/>
        <rFont val="Times New Roman"/>
        <family val="1"/>
      </rPr>
      <t>1/2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</si>
</sst>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2"/>
      <name val="Symbol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2" fontId="2" fillId="2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2" fillId="2" borderId="0" xfId="0" applyNumberFormat="1" applyFont="1" applyFill="1" applyAlignment="1">
      <alignment horizontal="left"/>
    </xf>
    <xf numFmtId="2" fontId="2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2" fontId="2" fillId="3" borderId="0" xfId="0" applyNumberFormat="1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210300"/>
          <a:ext cx="388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3886200" y="6210300"/>
          <a:ext cx="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0" y="6410325"/>
          <a:ext cx="388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09600" y="6210300"/>
          <a:ext cx="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257300" y="6210300"/>
          <a:ext cx="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>
          <a:off x="1866900" y="6210300"/>
          <a:ext cx="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>
          <a:off x="2505075" y="6210300"/>
          <a:ext cx="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29</xdr:row>
      <xdr:rowOff>0</xdr:rowOff>
    </xdr:to>
    <xdr:sp>
      <xdr:nvSpPr>
        <xdr:cNvPr id="8" name="Line 8"/>
        <xdr:cNvSpPr>
          <a:spLocks/>
        </xdr:cNvSpPr>
      </xdr:nvSpPr>
      <xdr:spPr>
        <a:xfrm>
          <a:off x="3276600" y="6210300"/>
          <a:ext cx="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9" name="Line 9"/>
        <xdr:cNvSpPr>
          <a:spLocks/>
        </xdr:cNvSpPr>
      </xdr:nvSpPr>
      <xdr:spPr>
        <a:xfrm>
          <a:off x="4495800" y="6210300"/>
          <a:ext cx="182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37</xdr:row>
      <xdr:rowOff>0</xdr:rowOff>
    </xdr:to>
    <xdr:sp>
      <xdr:nvSpPr>
        <xdr:cNvPr id="10" name="Line 10"/>
        <xdr:cNvSpPr>
          <a:spLocks/>
        </xdr:cNvSpPr>
      </xdr:nvSpPr>
      <xdr:spPr>
        <a:xfrm>
          <a:off x="6324600" y="6210300"/>
          <a:ext cx="0" cy="1800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37</xdr:row>
      <xdr:rowOff>0</xdr:rowOff>
    </xdr:to>
    <xdr:sp>
      <xdr:nvSpPr>
        <xdr:cNvPr id="11" name="Line 11"/>
        <xdr:cNvSpPr>
          <a:spLocks/>
        </xdr:cNvSpPr>
      </xdr:nvSpPr>
      <xdr:spPr>
        <a:xfrm>
          <a:off x="6324600" y="7810500"/>
          <a:ext cx="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4495800" y="8010525"/>
          <a:ext cx="182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37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4495800" y="6210300"/>
          <a:ext cx="0" cy="1800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4" name="Line 14"/>
        <xdr:cNvSpPr>
          <a:spLocks/>
        </xdr:cNvSpPr>
      </xdr:nvSpPr>
      <xdr:spPr>
        <a:xfrm>
          <a:off x="4495800" y="6410325"/>
          <a:ext cx="182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15" name="Line 15"/>
        <xdr:cNvSpPr>
          <a:spLocks/>
        </xdr:cNvSpPr>
      </xdr:nvSpPr>
      <xdr:spPr>
        <a:xfrm>
          <a:off x="4495800" y="6610350"/>
          <a:ext cx="182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4495800" y="6810375"/>
          <a:ext cx="182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4495800" y="7010400"/>
          <a:ext cx="182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4495800" y="7210425"/>
          <a:ext cx="182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4495800" y="7410450"/>
          <a:ext cx="182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4495800" y="7610475"/>
          <a:ext cx="182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4495800" y="7810500"/>
          <a:ext cx="182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37</xdr:row>
      <xdr:rowOff>0</xdr:rowOff>
    </xdr:to>
    <xdr:sp>
      <xdr:nvSpPr>
        <xdr:cNvPr id="22" name="Line 22"/>
        <xdr:cNvSpPr>
          <a:spLocks/>
        </xdr:cNvSpPr>
      </xdr:nvSpPr>
      <xdr:spPr>
        <a:xfrm>
          <a:off x="5105400" y="6210300"/>
          <a:ext cx="0" cy="1800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37</xdr:row>
      <xdr:rowOff>0</xdr:rowOff>
    </xdr:to>
    <xdr:sp>
      <xdr:nvSpPr>
        <xdr:cNvPr id="23" name="Line 23"/>
        <xdr:cNvSpPr>
          <a:spLocks/>
        </xdr:cNvSpPr>
      </xdr:nvSpPr>
      <xdr:spPr>
        <a:xfrm>
          <a:off x="5715000" y="6210300"/>
          <a:ext cx="0" cy="1800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24" name="Line 26"/>
        <xdr:cNvSpPr>
          <a:spLocks/>
        </xdr:cNvSpPr>
      </xdr:nvSpPr>
      <xdr:spPr>
        <a:xfrm>
          <a:off x="0" y="11401425"/>
          <a:ext cx="3276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56</xdr:row>
      <xdr:rowOff>0</xdr:rowOff>
    </xdr:to>
    <xdr:sp>
      <xdr:nvSpPr>
        <xdr:cNvPr id="25" name="Line 27"/>
        <xdr:cNvSpPr>
          <a:spLocks/>
        </xdr:cNvSpPr>
      </xdr:nvSpPr>
      <xdr:spPr>
        <a:xfrm>
          <a:off x="3276600" y="11401425"/>
          <a:ext cx="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26" name="Line 28"/>
        <xdr:cNvSpPr>
          <a:spLocks/>
        </xdr:cNvSpPr>
      </xdr:nvSpPr>
      <xdr:spPr>
        <a:xfrm flipH="1">
          <a:off x="0" y="11601450"/>
          <a:ext cx="3276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56</xdr:row>
      <xdr:rowOff>0</xdr:rowOff>
    </xdr:to>
    <xdr:sp>
      <xdr:nvSpPr>
        <xdr:cNvPr id="27" name="Line 29"/>
        <xdr:cNvSpPr>
          <a:spLocks/>
        </xdr:cNvSpPr>
      </xdr:nvSpPr>
      <xdr:spPr>
        <a:xfrm>
          <a:off x="609600" y="11401425"/>
          <a:ext cx="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56</xdr:row>
      <xdr:rowOff>0</xdr:rowOff>
    </xdr:to>
    <xdr:sp>
      <xdr:nvSpPr>
        <xdr:cNvPr id="28" name="Line 30"/>
        <xdr:cNvSpPr>
          <a:spLocks/>
        </xdr:cNvSpPr>
      </xdr:nvSpPr>
      <xdr:spPr>
        <a:xfrm>
          <a:off x="1257300" y="11401425"/>
          <a:ext cx="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56</xdr:row>
      <xdr:rowOff>0</xdr:rowOff>
    </xdr:to>
    <xdr:sp>
      <xdr:nvSpPr>
        <xdr:cNvPr id="29" name="Line 31"/>
        <xdr:cNvSpPr>
          <a:spLocks/>
        </xdr:cNvSpPr>
      </xdr:nvSpPr>
      <xdr:spPr>
        <a:xfrm>
          <a:off x="1866900" y="11401425"/>
          <a:ext cx="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56</xdr:row>
      <xdr:rowOff>0</xdr:rowOff>
    </xdr:to>
    <xdr:sp>
      <xdr:nvSpPr>
        <xdr:cNvPr id="30" name="Line 32"/>
        <xdr:cNvSpPr>
          <a:spLocks/>
        </xdr:cNvSpPr>
      </xdr:nvSpPr>
      <xdr:spPr>
        <a:xfrm>
          <a:off x="2505075" y="11401425"/>
          <a:ext cx="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64</xdr:row>
      <xdr:rowOff>0</xdr:rowOff>
    </xdr:to>
    <xdr:sp>
      <xdr:nvSpPr>
        <xdr:cNvPr id="31" name="Line 33"/>
        <xdr:cNvSpPr>
          <a:spLocks/>
        </xdr:cNvSpPr>
      </xdr:nvSpPr>
      <xdr:spPr>
        <a:xfrm flipV="1">
          <a:off x="3886200" y="11401425"/>
          <a:ext cx="0" cy="1800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64</xdr:row>
      <xdr:rowOff>0</xdr:rowOff>
    </xdr:to>
    <xdr:sp>
      <xdr:nvSpPr>
        <xdr:cNvPr id="32" name="Line 34"/>
        <xdr:cNvSpPr>
          <a:spLocks/>
        </xdr:cNvSpPr>
      </xdr:nvSpPr>
      <xdr:spPr>
        <a:xfrm>
          <a:off x="4495800" y="11401425"/>
          <a:ext cx="0" cy="1800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64</xdr:row>
      <xdr:rowOff>0</xdr:rowOff>
    </xdr:to>
    <xdr:sp>
      <xdr:nvSpPr>
        <xdr:cNvPr id="33" name="Line 35"/>
        <xdr:cNvSpPr>
          <a:spLocks/>
        </xdr:cNvSpPr>
      </xdr:nvSpPr>
      <xdr:spPr>
        <a:xfrm>
          <a:off x="5105400" y="11401425"/>
          <a:ext cx="0" cy="1800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34" name="Line 36"/>
        <xdr:cNvSpPr>
          <a:spLocks/>
        </xdr:cNvSpPr>
      </xdr:nvSpPr>
      <xdr:spPr>
        <a:xfrm>
          <a:off x="3886200" y="11401425"/>
          <a:ext cx="1219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>
      <xdr:nvSpPr>
        <xdr:cNvPr id="35" name="Line 37"/>
        <xdr:cNvSpPr>
          <a:spLocks/>
        </xdr:cNvSpPr>
      </xdr:nvSpPr>
      <xdr:spPr>
        <a:xfrm>
          <a:off x="3886200" y="11601450"/>
          <a:ext cx="1219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57</xdr:row>
      <xdr:rowOff>0</xdr:rowOff>
    </xdr:from>
    <xdr:to>
      <xdr:col>8</xdr:col>
      <xdr:colOff>0</xdr:colOff>
      <xdr:row>57</xdr:row>
      <xdr:rowOff>0</xdr:rowOff>
    </xdr:to>
    <xdr:sp>
      <xdr:nvSpPr>
        <xdr:cNvPr id="36" name="Line 38"/>
        <xdr:cNvSpPr>
          <a:spLocks/>
        </xdr:cNvSpPr>
      </xdr:nvSpPr>
      <xdr:spPr>
        <a:xfrm>
          <a:off x="3886200" y="11801475"/>
          <a:ext cx="1219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8</xdr:col>
      <xdr:colOff>0</xdr:colOff>
      <xdr:row>58</xdr:row>
      <xdr:rowOff>0</xdr:rowOff>
    </xdr:to>
    <xdr:sp>
      <xdr:nvSpPr>
        <xdr:cNvPr id="37" name="Line 39"/>
        <xdr:cNvSpPr>
          <a:spLocks/>
        </xdr:cNvSpPr>
      </xdr:nvSpPr>
      <xdr:spPr>
        <a:xfrm>
          <a:off x="3886200" y="12001500"/>
          <a:ext cx="1219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8</xdr:col>
      <xdr:colOff>0</xdr:colOff>
      <xdr:row>59</xdr:row>
      <xdr:rowOff>0</xdr:rowOff>
    </xdr:to>
    <xdr:sp>
      <xdr:nvSpPr>
        <xdr:cNvPr id="38" name="Line 40"/>
        <xdr:cNvSpPr>
          <a:spLocks/>
        </xdr:cNvSpPr>
      </xdr:nvSpPr>
      <xdr:spPr>
        <a:xfrm>
          <a:off x="3886200" y="12201525"/>
          <a:ext cx="1219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8</xdr:col>
      <xdr:colOff>0</xdr:colOff>
      <xdr:row>60</xdr:row>
      <xdr:rowOff>0</xdr:rowOff>
    </xdr:to>
    <xdr:sp>
      <xdr:nvSpPr>
        <xdr:cNvPr id="39" name="Line 41"/>
        <xdr:cNvSpPr>
          <a:spLocks/>
        </xdr:cNvSpPr>
      </xdr:nvSpPr>
      <xdr:spPr>
        <a:xfrm>
          <a:off x="3886200" y="12401550"/>
          <a:ext cx="1219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0" name="Line 42"/>
        <xdr:cNvSpPr>
          <a:spLocks/>
        </xdr:cNvSpPr>
      </xdr:nvSpPr>
      <xdr:spPr>
        <a:xfrm>
          <a:off x="3886200" y="13201650"/>
          <a:ext cx="1219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41" name="Line 43"/>
        <xdr:cNvSpPr>
          <a:spLocks/>
        </xdr:cNvSpPr>
      </xdr:nvSpPr>
      <xdr:spPr>
        <a:xfrm>
          <a:off x="3886200" y="13001625"/>
          <a:ext cx="1219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2" name="Line 44"/>
        <xdr:cNvSpPr>
          <a:spLocks/>
        </xdr:cNvSpPr>
      </xdr:nvSpPr>
      <xdr:spPr>
        <a:xfrm>
          <a:off x="3886200" y="12801600"/>
          <a:ext cx="1219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3" name="Line 45"/>
        <xdr:cNvSpPr>
          <a:spLocks/>
        </xdr:cNvSpPr>
      </xdr:nvSpPr>
      <xdr:spPr>
        <a:xfrm>
          <a:off x="3886200" y="12601575"/>
          <a:ext cx="1219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581025</xdr:colOff>
      <xdr:row>21</xdr:row>
      <xdr:rowOff>66675</xdr:rowOff>
    </xdr:from>
    <xdr:ext cx="523875" cy="228600"/>
    <xdr:sp>
      <xdr:nvSpPr>
        <xdr:cNvPr id="44" name="Text 46"/>
        <xdr:cNvSpPr txBox="1">
          <a:spLocks noChangeArrowheads="1"/>
        </xdr:cNvSpPr>
      </xdr:nvSpPr>
      <xdr:spPr>
        <a:xfrm>
          <a:off x="581025" y="4857750"/>
          <a:ext cx="523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Z1&gt;Z2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647950"/>
          <a:ext cx="4905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4905375" y="2647950"/>
          <a:ext cx="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0" y="2847975"/>
          <a:ext cx="4905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09600" y="2647950"/>
          <a:ext cx="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219200" y="2647950"/>
          <a:ext cx="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>
          <a:off x="2438400" y="2647950"/>
          <a:ext cx="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>
          <a:off x="3667125" y="2647950"/>
          <a:ext cx="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17</xdr:row>
      <xdr:rowOff>0</xdr:rowOff>
    </xdr:to>
    <xdr:sp>
      <xdr:nvSpPr>
        <xdr:cNvPr id="8" name="Line 8"/>
        <xdr:cNvSpPr>
          <a:spLocks/>
        </xdr:cNvSpPr>
      </xdr:nvSpPr>
      <xdr:spPr>
        <a:xfrm>
          <a:off x="3686175" y="2647950"/>
          <a:ext cx="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>
      <xdr:nvSpPr>
        <xdr:cNvPr id="9" name="Line 9"/>
        <xdr:cNvSpPr>
          <a:spLocks/>
        </xdr:cNvSpPr>
      </xdr:nvSpPr>
      <xdr:spPr>
        <a:xfrm>
          <a:off x="6124575" y="2647950"/>
          <a:ext cx="182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0</xdr:colOff>
      <xdr:row>25</xdr:row>
      <xdr:rowOff>0</xdr:rowOff>
    </xdr:to>
    <xdr:sp>
      <xdr:nvSpPr>
        <xdr:cNvPr id="10" name="Line 10"/>
        <xdr:cNvSpPr>
          <a:spLocks/>
        </xdr:cNvSpPr>
      </xdr:nvSpPr>
      <xdr:spPr>
        <a:xfrm>
          <a:off x="7953375" y="2647950"/>
          <a:ext cx="0" cy="1838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25</xdr:row>
      <xdr:rowOff>0</xdr:rowOff>
    </xdr:to>
    <xdr:sp>
      <xdr:nvSpPr>
        <xdr:cNvPr id="11" name="Line 11"/>
        <xdr:cNvSpPr>
          <a:spLocks/>
        </xdr:cNvSpPr>
      </xdr:nvSpPr>
      <xdr:spPr>
        <a:xfrm>
          <a:off x="7953375" y="4286250"/>
          <a:ext cx="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6124575" y="4486275"/>
          <a:ext cx="182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25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6124575" y="2647950"/>
          <a:ext cx="0" cy="1838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4" name="Line 14"/>
        <xdr:cNvSpPr>
          <a:spLocks/>
        </xdr:cNvSpPr>
      </xdr:nvSpPr>
      <xdr:spPr>
        <a:xfrm>
          <a:off x="6124575" y="2847975"/>
          <a:ext cx="182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>
          <a:off x="6124575" y="3048000"/>
          <a:ext cx="182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6124575" y="3286125"/>
          <a:ext cx="182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6124575" y="3486150"/>
          <a:ext cx="182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6124575" y="3686175"/>
          <a:ext cx="182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6124575" y="3886200"/>
          <a:ext cx="182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6124575" y="4086225"/>
          <a:ext cx="182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6124575" y="4286250"/>
          <a:ext cx="182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25</xdr:row>
      <xdr:rowOff>0</xdr:rowOff>
    </xdr:to>
    <xdr:sp>
      <xdr:nvSpPr>
        <xdr:cNvPr id="22" name="Line 22"/>
        <xdr:cNvSpPr>
          <a:spLocks/>
        </xdr:cNvSpPr>
      </xdr:nvSpPr>
      <xdr:spPr>
        <a:xfrm>
          <a:off x="6734175" y="2647950"/>
          <a:ext cx="0" cy="1838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25</xdr:row>
      <xdr:rowOff>0</xdr:rowOff>
    </xdr:to>
    <xdr:sp>
      <xdr:nvSpPr>
        <xdr:cNvPr id="23" name="Line 23"/>
        <xdr:cNvSpPr>
          <a:spLocks/>
        </xdr:cNvSpPr>
      </xdr:nvSpPr>
      <xdr:spPr>
        <a:xfrm>
          <a:off x="6734175" y="2647950"/>
          <a:ext cx="0" cy="1838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24" name="Line 24"/>
        <xdr:cNvSpPr>
          <a:spLocks/>
        </xdr:cNvSpPr>
      </xdr:nvSpPr>
      <xdr:spPr>
        <a:xfrm>
          <a:off x="1828800" y="2647950"/>
          <a:ext cx="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5" name="Line 26"/>
        <xdr:cNvSpPr>
          <a:spLocks/>
        </xdr:cNvSpPr>
      </xdr:nvSpPr>
      <xdr:spPr>
        <a:xfrm>
          <a:off x="4905375" y="2647950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17</xdr:row>
      <xdr:rowOff>0</xdr:rowOff>
    </xdr:to>
    <xdr:sp>
      <xdr:nvSpPr>
        <xdr:cNvPr id="26" name="Line 27"/>
        <xdr:cNvSpPr>
          <a:spLocks/>
        </xdr:cNvSpPr>
      </xdr:nvSpPr>
      <xdr:spPr>
        <a:xfrm>
          <a:off x="5514975" y="2647950"/>
          <a:ext cx="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27" name="Line 28"/>
        <xdr:cNvSpPr>
          <a:spLocks/>
        </xdr:cNvSpPr>
      </xdr:nvSpPr>
      <xdr:spPr>
        <a:xfrm flipH="1">
          <a:off x="4905375" y="2847975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>
      <xdr:nvSpPr>
        <xdr:cNvPr id="28" name="Line 30"/>
        <xdr:cNvSpPr>
          <a:spLocks/>
        </xdr:cNvSpPr>
      </xdr:nvSpPr>
      <xdr:spPr>
        <a:xfrm>
          <a:off x="4295775" y="2647950"/>
          <a:ext cx="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25</xdr:row>
      <xdr:rowOff>0</xdr:rowOff>
    </xdr:to>
    <xdr:sp>
      <xdr:nvSpPr>
        <xdr:cNvPr id="29" name="Line 31"/>
        <xdr:cNvSpPr>
          <a:spLocks/>
        </xdr:cNvSpPr>
      </xdr:nvSpPr>
      <xdr:spPr>
        <a:xfrm>
          <a:off x="7343775" y="2647950"/>
          <a:ext cx="0" cy="1838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25</xdr:row>
      <xdr:rowOff>0</xdr:rowOff>
    </xdr:to>
    <xdr:sp>
      <xdr:nvSpPr>
        <xdr:cNvPr id="30" name="Line 32"/>
        <xdr:cNvSpPr>
          <a:spLocks/>
        </xdr:cNvSpPr>
      </xdr:nvSpPr>
      <xdr:spPr>
        <a:xfrm>
          <a:off x="8562975" y="2647950"/>
          <a:ext cx="0" cy="1838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1" name="Line 33"/>
        <xdr:cNvSpPr>
          <a:spLocks/>
        </xdr:cNvSpPr>
      </xdr:nvSpPr>
      <xdr:spPr>
        <a:xfrm>
          <a:off x="6734175" y="3048000"/>
          <a:ext cx="182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32" name="Line 34"/>
        <xdr:cNvSpPr>
          <a:spLocks/>
        </xdr:cNvSpPr>
      </xdr:nvSpPr>
      <xdr:spPr>
        <a:xfrm>
          <a:off x="6734175" y="3286125"/>
          <a:ext cx="182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33" name="Line 35"/>
        <xdr:cNvSpPr>
          <a:spLocks/>
        </xdr:cNvSpPr>
      </xdr:nvSpPr>
      <xdr:spPr>
        <a:xfrm>
          <a:off x="6734175" y="3686175"/>
          <a:ext cx="182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34" name="Line 36"/>
        <xdr:cNvSpPr>
          <a:spLocks/>
        </xdr:cNvSpPr>
      </xdr:nvSpPr>
      <xdr:spPr>
        <a:xfrm>
          <a:off x="6734175" y="3486150"/>
          <a:ext cx="182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16</xdr:col>
      <xdr:colOff>0</xdr:colOff>
      <xdr:row>22</xdr:row>
      <xdr:rowOff>0</xdr:rowOff>
    </xdr:to>
    <xdr:sp>
      <xdr:nvSpPr>
        <xdr:cNvPr id="35" name="Line 37"/>
        <xdr:cNvSpPr>
          <a:spLocks/>
        </xdr:cNvSpPr>
      </xdr:nvSpPr>
      <xdr:spPr>
        <a:xfrm>
          <a:off x="6734175" y="3886200"/>
          <a:ext cx="182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16</xdr:col>
      <xdr:colOff>0</xdr:colOff>
      <xdr:row>24</xdr:row>
      <xdr:rowOff>0</xdr:rowOff>
    </xdr:to>
    <xdr:sp>
      <xdr:nvSpPr>
        <xdr:cNvPr id="36" name="Line 38"/>
        <xdr:cNvSpPr>
          <a:spLocks/>
        </xdr:cNvSpPr>
      </xdr:nvSpPr>
      <xdr:spPr>
        <a:xfrm>
          <a:off x="6734175" y="4286250"/>
          <a:ext cx="182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37" name="Line 39"/>
        <xdr:cNvSpPr>
          <a:spLocks/>
        </xdr:cNvSpPr>
      </xdr:nvSpPr>
      <xdr:spPr>
        <a:xfrm>
          <a:off x="6734175" y="4086225"/>
          <a:ext cx="182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38" name="Line 40"/>
        <xdr:cNvSpPr>
          <a:spLocks/>
        </xdr:cNvSpPr>
      </xdr:nvSpPr>
      <xdr:spPr>
        <a:xfrm flipH="1">
          <a:off x="6734175" y="4486275"/>
          <a:ext cx="182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>
      <xdr:nvSpPr>
        <xdr:cNvPr id="39" name="Line 41"/>
        <xdr:cNvSpPr>
          <a:spLocks/>
        </xdr:cNvSpPr>
      </xdr:nvSpPr>
      <xdr:spPr>
        <a:xfrm flipH="1">
          <a:off x="6734175" y="2647950"/>
          <a:ext cx="182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40" name="Line 42"/>
        <xdr:cNvSpPr>
          <a:spLocks/>
        </xdr:cNvSpPr>
      </xdr:nvSpPr>
      <xdr:spPr>
        <a:xfrm flipH="1">
          <a:off x="6734175" y="2847975"/>
          <a:ext cx="182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17</xdr:row>
      <xdr:rowOff>0</xdr:rowOff>
    </xdr:to>
    <xdr:sp>
      <xdr:nvSpPr>
        <xdr:cNvPr id="41" name="Line 53"/>
        <xdr:cNvSpPr>
          <a:spLocks/>
        </xdr:cNvSpPr>
      </xdr:nvSpPr>
      <xdr:spPr>
        <a:xfrm>
          <a:off x="3048000" y="2647950"/>
          <a:ext cx="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2" name="Line 57"/>
        <xdr:cNvSpPr>
          <a:spLocks/>
        </xdr:cNvSpPr>
      </xdr:nvSpPr>
      <xdr:spPr>
        <a:xfrm>
          <a:off x="1828800" y="3286125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3" name="Line 59"/>
        <xdr:cNvSpPr>
          <a:spLocks/>
        </xdr:cNvSpPr>
      </xdr:nvSpPr>
      <xdr:spPr>
        <a:xfrm flipH="1">
          <a:off x="1828800" y="3048000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44" name="Line 60"/>
        <xdr:cNvSpPr>
          <a:spLocks/>
        </xdr:cNvSpPr>
      </xdr:nvSpPr>
      <xdr:spPr>
        <a:xfrm>
          <a:off x="1828800" y="3048000"/>
          <a:ext cx="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19</xdr:row>
      <xdr:rowOff>0</xdr:rowOff>
    </xdr:to>
    <xdr:sp>
      <xdr:nvSpPr>
        <xdr:cNvPr id="45" name="Line 61"/>
        <xdr:cNvSpPr>
          <a:spLocks/>
        </xdr:cNvSpPr>
      </xdr:nvSpPr>
      <xdr:spPr>
        <a:xfrm>
          <a:off x="2438400" y="3048000"/>
          <a:ext cx="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workbookViewId="0" topLeftCell="A1">
      <selection activeCell="I6" sqref="I6"/>
    </sheetView>
  </sheetViews>
  <sheetFormatPr defaultColWidth="9.140625" defaultRowHeight="12.75"/>
  <cols>
    <col min="2" max="2" width="9.7109375" style="0" customWidth="1"/>
    <col min="4" max="4" width="9.57421875" style="0" customWidth="1"/>
    <col min="5" max="5" width="11.57421875" style="0" customWidth="1"/>
    <col min="8" max="8" width="9.140625" style="15" customWidth="1"/>
  </cols>
  <sheetData>
    <row r="1" spans="1:8" s="2" customFormat="1" ht="18.75">
      <c r="A1" s="7" t="s">
        <v>0</v>
      </c>
      <c r="H1" s="11"/>
    </row>
    <row r="2" spans="5:8" s="2" customFormat="1" ht="15.75">
      <c r="E2" s="2" t="s">
        <v>1</v>
      </c>
      <c r="H2" s="11"/>
    </row>
    <row r="3" spans="1:8" s="2" customFormat="1" ht="15.75">
      <c r="A3" s="5" t="s">
        <v>2</v>
      </c>
      <c r="E3" s="2" t="s">
        <v>3</v>
      </c>
      <c r="H3" s="11"/>
    </row>
    <row r="4" spans="1:10" s="2" customFormat="1" ht="20.25">
      <c r="A4" s="2" t="s">
        <v>4</v>
      </c>
      <c r="D4" s="6" t="s">
        <v>5</v>
      </c>
      <c r="E4" s="6" t="s">
        <v>6</v>
      </c>
      <c r="F4" s="6" t="s">
        <v>7</v>
      </c>
      <c r="H4" s="11"/>
      <c r="I4" s="5"/>
      <c r="J4" s="5"/>
    </row>
    <row r="5" spans="2:8" s="2" customFormat="1" ht="18.75">
      <c r="B5" s="2" t="s">
        <v>8</v>
      </c>
      <c r="D5" s="24">
        <v>0.6</v>
      </c>
      <c r="E5" s="25">
        <v>6</v>
      </c>
      <c r="F5" s="4">
        <f>(D5*620000)/(E5^2)</f>
        <v>10333.333333333334</v>
      </c>
      <c r="H5" s="11"/>
    </row>
    <row r="6" spans="2:8" s="2" customFormat="1" ht="18.75">
      <c r="B6" s="2" t="s">
        <v>9</v>
      </c>
      <c r="H6" s="12">
        <v>6146</v>
      </c>
    </row>
    <row r="7" spans="2:8" s="2" customFormat="1" ht="18.75">
      <c r="B7" s="2" t="s">
        <v>10</v>
      </c>
      <c r="H7" s="11" t="s">
        <v>11</v>
      </c>
    </row>
    <row r="8" s="2" customFormat="1" ht="18.75">
      <c r="H8" s="11" t="s">
        <v>12</v>
      </c>
    </row>
    <row r="9" s="2" customFormat="1" ht="18.75">
      <c r="H9" s="11" t="s">
        <v>13</v>
      </c>
    </row>
    <row r="10" s="2" customFormat="1" ht="18.75">
      <c r="H10" s="11" t="s">
        <v>14</v>
      </c>
    </row>
    <row r="11" spans="1:8" s="2" customFormat="1" ht="15.75">
      <c r="A11" s="5" t="s">
        <v>15</v>
      </c>
      <c r="H11" s="11"/>
    </row>
    <row r="12" spans="1:8" s="2" customFormat="1" ht="18.75">
      <c r="A12" s="2" t="s">
        <v>16</v>
      </c>
      <c r="D12" s="6" t="s">
        <v>17</v>
      </c>
      <c r="E12" s="6" t="s">
        <v>18</v>
      </c>
      <c r="F12" s="6" t="s">
        <v>19</v>
      </c>
      <c r="H12" s="11"/>
    </row>
    <row r="13" spans="2:8" s="2" customFormat="1" ht="18.75">
      <c r="B13" s="2" t="s">
        <v>20</v>
      </c>
      <c r="D13" s="25">
        <v>750</v>
      </c>
      <c r="E13" s="25">
        <v>0.24</v>
      </c>
      <c r="F13" s="4">
        <f>D13/(2*E13)</f>
        <v>1562.5</v>
      </c>
      <c r="G13" s="2" t="s">
        <v>21</v>
      </c>
      <c r="H13" s="11"/>
    </row>
    <row r="14" spans="2:8" s="2" customFormat="1" ht="18.75">
      <c r="B14" s="2" t="s">
        <v>22</v>
      </c>
      <c r="D14" s="3"/>
      <c r="E14" s="3"/>
      <c r="F14" s="4">
        <f>D13/(1.75*E13)</f>
        <v>1785.7142857142858</v>
      </c>
      <c r="G14" s="2" t="s">
        <v>23</v>
      </c>
      <c r="H14" s="11"/>
    </row>
    <row r="15" spans="2:8" s="2" customFormat="1" ht="18.75">
      <c r="B15" s="2" t="s">
        <v>24</v>
      </c>
      <c r="D15" s="3"/>
      <c r="E15" s="3"/>
      <c r="F15" s="4">
        <f>D13/(1.6*E13)</f>
        <v>1953.125</v>
      </c>
      <c r="G15" s="2" t="s">
        <v>25</v>
      </c>
      <c r="H15" s="11"/>
    </row>
    <row r="16" spans="4:8" s="2" customFormat="1" ht="15.75">
      <c r="D16" s="3"/>
      <c r="E16" s="3"/>
      <c r="F16" s="4">
        <f>D13/(1.3*E13)</f>
        <v>2403.846153846154</v>
      </c>
      <c r="G16" s="2" t="s">
        <v>26</v>
      </c>
      <c r="H16" s="11"/>
    </row>
    <row r="17" spans="1:8" s="2" customFormat="1" ht="18.75">
      <c r="A17" s="2" t="s">
        <v>27</v>
      </c>
      <c r="C17" s="2" t="s">
        <v>28</v>
      </c>
      <c r="H17" s="11"/>
    </row>
    <row r="18" spans="1:8" s="2" customFormat="1" ht="18.75">
      <c r="A18" s="2" t="s">
        <v>29</v>
      </c>
      <c r="C18" s="2" t="s">
        <v>30</v>
      </c>
      <c r="H18" s="11"/>
    </row>
    <row r="19" spans="1:8" s="2" customFormat="1" ht="18.75">
      <c r="A19" s="2" t="s">
        <v>31</v>
      </c>
      <c r="C19" s="2" t="s">
        <v>32</v>
      </c>
      <c r="H19" s="11"/>
    </row>
    <row r="20" s="2" customFormat="1" ht="15.75">
      <c r="H20" s="11"/>
    </row>
    <row r="21" s="2" customFormat="1" ht="15.75">
      <c r="H21" s="11"/>
    </row>
    <row r="22" s="2" customFormat="1" ht="15.75">
      <c r="H22" s="11"/>
    </row>
    <row r="23" s="2" customFormat="1" ht="15.75">
      <c r="H23" s="11"/>
    </row>
    <row r="24" s="2" customFormat="1" ht="15.75">
      <c r="H24" s="11"/>
    </row>
    <row r="25" s="2" customFormat="1" ht="15.75">
      <c r="H25" s="11"/>
    </row>
    <row r="26" s="2" customFormat="1" ht="15.75">
      <c r="H26" s="11"/>
    </row>
    <row r="27" s="2" customFormat="1" ht="15.75">
      <c r="H27" s="11"/>
    </row>
    <row r="28" spans="1:11" s="2" customFormat="1" ht="17.25">
      <c r="A28" s="6" t="s">
        <v>33</v>
      </c>
      <c r="B28" s="6" t="s">
        <v>34</v>
      </c>
      <c r="C28" s="6" t="s">
        <v>35</v>
      </c>
      <c r="D28" s="6" t="s">
        <v>36</v>
      </c>
      <c r="E28" s="6" t="s">
        <v>37</v>
      </c>
      <c r="F28" s="6" t="s">
        <v>38</v>
      </c>
      <c r="G28" s="6" t="s">
        <v>39</v>
      </c>
      <c r="H28" s="12" t="s">
        <v>40</v>
      </c>
      <c r="I28" s="6" t="s">
        <v>41</v>
      </c>
      <c r="J28" s="6" t="s">
        <v>42</v>
      </c>
      <c r="K28" s="6"/>
    </row>
    <row r="29" spans="1:11" s="2" customFormat="1" ht="15.75">
      <c r="A29" s="25">
        <v>1562</v>
      </c>
      <c r="B29" s="25">
        <v>50</v>
      </c>
      <c r="C29" s="25">
        <v>12</v>
      </c>
      <c r="D29" s="4">
        <f>A29/C29</f>
        <v>130.16666666666666</v>
      </c>
      <c r="E29" s="8">
        <f>B29*(((A29/B29)/((C29^2+1)-(A29/B29)))^0.5)</f>
        <v>26.201775742101546</v>
      </c>
      <c r="F29" s="8">
        <f>((C29*A29)+((A29*B29)/E29))/(C29^2+1)</f>
        <v>149.82561385118257</v>
      </c>
      <c r="G29" s="6">
        <v>1.8</v>
      </c>
      <c r="H29" s="13">
        <f>1000000/((2*PI())*(G29*D29))</f>
        <v>679.2784596325025</v>
      </c>
      <c r="I29" s="8">
        <f>1000000/((2*PI())*(G29*E29))</f>
        <v>3374.5580337426</v>
      </c>
      <c r="J29" s="8">
        <f>F29/(2*PI()*(G29))</f>
        <v>13.247492803440693</v>
      </c>
      <c r="K29" s="9"/>
    </row>
    <row r="30" spans="7:10" s="2" customFormat="1" ht="15.75">
      <c r="G30" s="6">
        <v>3.5</v>
      </c>
      <c r="H30" s="13">
        <f>1000000/((2*PI())*(3.5*D29))</f>
        <v>349.3432078110013</v>
      </c>
      <c r="I30" s="8">
        <f>1000000/((2*PI())*(G30*E29))</f>
        <v>1735.4869887819084</v>
      </c>
      <c r="J30" s="8">
        <f>F29/(2*PI()*(G30))</f>
        <v>6.812996298912356</v>
      </c>
    </row>
    <row r="31" spans="7:10" s="2" customFormat="1" ht="15.75">
      <c r="G31" s="6">
        <v>7</v>
      </c>
      <c r="H31" s="13">
        <f>1000000/((2*PI())*(G31*D29))</f>
        <v>174.67160390550066</v>
      </c>
      <c r="I31" s="8">
        <f>1000000/((2*PI())*(G31*E29))</f>
        <v>867.7434943909542</v>
      </c>
      <c r="J31" s="8">
        <f>F29/(2*PI()*(G31))</f>
        <v>3.406498149456178</v>
      </c>
    </row>
    <row r="32" spans="7:10" s="2" customFormat="1" ht="15.75">
      <c r="G32" s="6">
        <v>10.1</v>
      </c>
      <c r="H32" s="13">
        <f>1000000/((2*PI())*(G32*D29))</f>
        <v>121.05952745925791</v>
      </c>
      <c r="I32" s="8">
        <f>1000000/((2*PI())*(G32*E29))</f>
        <v>601.4063822511565</v>
      </c>
      <c r="J32" s="8">
        <f>F29/(2*PI()*(G32))</f>
        <v>2.360939311504282</v>
      </c>
    </row>
    <row r="33" spans="7:10" s="2" customFormat="1" ht="15.75">
      <c r="G33" s="6">
        <v>14</v>
      </c>
      <c r="H33" s="13">
        <f>1000000/((2*PI())*(G33*D29))</f>
        <v>87.33580195275033</v>
      </c>
      <c r="I33" s="8">
        <f>1000000/((2*PI())*(G33*E29))</f>
        <v>433.8717471954771</v>
      </c>
      <c r="J33" s="8">
        <f>F29/(2*PI()*(G33))</f>
        <v>1.703249074728089</v>
      </c>
    </row>
    <row r="34" spans="7:10" s="2" customFormat="1" ht="15.75">
      <c r="G34" s="6">
        <v>18.068</v>
      </c>
      <c r="H34" s="13">
        <f>1000000/((2*PI())*(G34*D29))</f>
        <v>67.67219544711669</v>
      </c>
      <c r="I34" s="8">
        <f>1000000/((2*PI())*(18.068*E29))</f>
        <v>336.1857682497609</v>
      </c>
      <c r="J34" s="8">
        <f>F29/(2*PI()*(G34))</f>
        <v>1.3197635070950435</v>
      </c>
    </row>
    <row r="35" spans="7:10" s="2" customFormat="1" ht="15.75">
      <c r="G35" s="6">
        <v>21</v>
      </c>
      <c r="H35" s="13">
        <f>1000000/((2*PI())*(G35*D29))</f>
        <v>58.223867968500215</v>
      </c>
      <c r="I35" s="8">
        <f>1000000/((2*PI())*(G35*E29))</f>
        <v>289.24783146365144</v>
      </c>
      <c r="J35" s="8">
        <f>F29/(2*PI()*(G35))</f>
        <v>1.1354993831520594</v>
      </c>
    </row>
    <row r="36" spans="7:10" s="2" customFormat="1" ht="15.75">
      <c r="G36" s="6">
        <v>24.89</v>
      </c>
      <c r="H36" s="13">
        <f>1000000/((2*PI())*(G36*D29))</f>
        <v>49.124195553977685</v>
      </c>
      <c r="I36" s="8">
        <f>1000000/((2*PI())*(G36*E29))</f>
        <v>244.0419630669618</v>
      </c>
      <c r="J36" s="8">
        <f>F29/(2*PI()*(G36))</f>
        <v>0.958034835122268</v>
      </c>
    </row>
    <row r="37" spans="7:10" s="2" customFormat="1" ht="15.75">
      <c r="G37" s="6">
        <v>28</v>
      </c>
      <c r="H37" s="13">
        <f>1000000/((2*PI())*(G37*D29))</f>
        <v>43.667900976375165</v>
      </c>
      <c r="I37" s="8">
        <f>1000000/((2*PI())*(G37*E29))</f>
        <v>216.93587359773855</v>
      </c>
      <c r="J37" s="8">
        <f>F29/(2*PI()*(G37))</f>
        <v>0.8516245373640445</v>
      </c>
    </row>
    <row r="38" spans="7:10" s="2" customFormat="1" ht="15.75">
      <c r="G38" s="6"/>
      <c r="H38" s="14"/>
      <c r="I38" s="10"/>
      <c r="J38" s="10"/>
    </row>
    <row r="39" spans="7:10" s="2" customFormat="1" ht="15.75">
      <c r="G39" s="6"/>
      <c r="H39" s="14"/>
      <c r="I39" s="10"/>
      <c r="J39" s="10"/>
    </row>
    <row r="40" s="2" customFormat="1" ht="15.75">
      <c r="H40" s="11"/>
    </row>
    <row r="41" spans="1:10" s="2" customFormat="1" ht="15.75">
      <c r="A41" s="1"/>
      <c r="B41" s="1"/>
      <c r="C41" s="1"/>
      <c r="D41" s="1"/>
      <c r="E41" s="1"/>
      <c r="F41" s="1"/>
      <c r="G41" s="16"/>
      <c r="H41" s="17"/>
      <c r="I41" s="17"/>
      <c r="J41" s="17"/>
    </row>
    <row r="42" spans="1:10" s="2" customFormat="1" ht="15.75">
      <c r="A42" s="1"/>
      <c r="B42" s="1"/>
      <c r="C42" s="1"/>
      <c r="D42" s="1"/>
      <c r="E42" s="1"/>
      <c r="F42" s="1"/>
      <c r="G42" s="16"/>
      <c r="H42" s="17"/>
      <c r="I42" s="17"/>
      <c r="J42" s="17"/>
    </row>
    <row r="43" spans="1:10" s="2" customFormat="1" ht="15.75">
      <c r="A43" s="1"/>
      <c r="B43" s="1"/>
      <c r="C43" s="1"/>
      <c r="D43" s="1"/>
      <c r="E43" s="1"/>
      <c r="F43" s="1"/>
      <c r="G43" s="16"/>
      <c r="H43" s="17"/>
      <c r="I43" s="17"/>
      <c r="J43" s="17"/>
    </row>
    <row r="44" spans="1:10" s="2" customFormat="1" ht="15.75">
      <c r="A44" s="1"/>
      <c r="B44" s="1"/>
      <c r="C44" s="1"/>
      <c r="D44" s="1"/>
      <c r="E44" s="1"/>
      <c r="F44" s="1"/>
      <c r="G44" s="16"/>
      <c r="H44" s="17"/>
      <c r="I44" s="17"/>
      <c r="J44" s="17"/>
    </row>
    <row r="45" spans="1:10" s="2" customFormat="1" ht="15.75">
      <c r="A45" s="1"/>
      <c r="B45" s="1"/>
      <c r="C45" s="1"/>
      <c r="D45" s="1"/>
      <c r="E45" s="1"/>
      <c r="F45" s="1"/>
      <c r="G45" s="16"/>
      <c r="H45" s="1"/>
      <c r="I45" s="1"/>
      <c r="J45" s="1"/>
    </row>
    <row r="46" spans="1:10" s="2" customFormat="1" ht="15.75">
      <c r="A46" s="1"/>
      <c r="B46" s="1"/>
      <c r="C46" s="1"/>
      <c r="D46" s="1"/>
      <c r="E46" s="1"/>
      <c r="F46" s="1"/>
      <c r="G46" s="16"/>
      <c r="H46" s="1"/>
      <c r="I46" s="1"/>
      <c r="J46" s="1"/>
    </row>
    <row r="47" spans="1:10" s="2" customFormat="1" ht="15.75">
      <c r="A47" s="1"/>
      <c r="B47" s="1"/>
      <c r="C47" s="1"/>
      <c r="D47" s="1"/>
      <c r="E47" s="1"/>
      <c r="F47" s="1"/>
      <c r="G47" s="16"/>
      <c r="H47" s="1"/>
      <c r="I47" s="1"/>
      <c r="J47" s="1"/>
    </row>
    <row r="48" s="1" customFormat="1" ht="12.75">
      <c r="G48" s="16"/>
    </row>
    <row r="49" s="1" customFormat="1" ht="12.75">
      <c r="G49" s="16"/>
    </row>
    <row r="50" s="1" customFormat="1" ht="12.75">
      <c r="G50" s="16"/>
    </row>
    <row r="51" s="1" customFormat="1" ht="12.75">
      <c r="G51" s="16"/>
    </row>
    <row r="52" s="1" customFormat="1" ht="12.75">
      <c r="G52" s="16"/>
    </row>
    <row r="53" s="1" customFormat="1" ht="12.75">
      <c r="G53" s="16"/>
    </row>
    <row r="54" spans="1:10" s="1" customFormat="1" ht="15.75">
      <c r="A54" s="2"/>
      <c r="B54" s="2"/>
      <c r="C54" s="2"/>
      <c r="D54" s="2"/>
      <c r="E54" s="2"/>
      <c r="F54" s="2"/>
      <c r="G54" s="6"/>
      <c r="H54" s="2"/>
      <c r="I54" s="2"/>
      <c r="J54" s="2"/>
    </row>
    <row r="55" spans="1:9" s="1" customFormat="1" ht="17.25">
      <c r="A55" s="6" t="s">
        <v>33</v>
      </c>
      <c r="B55" s="6" t="s">
        <v>34</v>
      </c>
      <c r="C55" s="6" t="s">
        <v>35</v>
      </c>
      <c r="D55" s="6" t="s">
        <v>38</v>
      </c>
      <c r="E55" s="6" t="s">
        <v>43</v>
      </c>
      <c r="F55" s="6" t="s">
        <v>39</v>
      </c>
      <c r="G55" s="6" t="s">
        <v>44</v>
      </c>
      <c r="H55" s="6" t="s">
        <v>42</v>
      </c>
      <c r="I55" s="3"/>
    </row>
    <row r="56" spans="1:9" s="1" customFormat="1" ht="15.75">
      <c r="A56" s="25">
        <v>300</v>
      </c>
      <c r="B56" s="25">
        <v>50</v>
      </c>
      <c r="C56" s="8">
        <f>((A56/B56)-1)^0.5</f>
        <v>2.23606797749979</v>
      </c>
      <c r="D56" s="8">
        <f>B56*C56</f>
        <v>111.80339887498948</v>
      </c>
      <c r="E56" s="8">
        <f>A56/C56</f>
        <v>134.16407864998737</v>
      </c>
      <c r="F56" s="6">
        <v>1.8</v>
      </c>
      <c r="G56" s="8">
        <f>1000000/((2*PI())*(F56*E56))</f>
        <v>659.0393920529418</v>
      </c>
      <c r="H56" s="8">
        <f>E56/(2*PI()*(F56))</f>
        <v>11.862709056952951</v>
      </c>
      <c r="I56" s="2"/>
    </row>
    <row r="57" spans="1:9" s="1" customFormat="1" ht="15.75">
      <c r="A57" s="2"/>
      <c r="B57" s="2"/>
      <c r="C57" s="2"/>
      <c r="D57" s="2"/>
      <c r="E57" s="2"/>
      <c r="F57" s="6">
        <v>3.5</v>
      </c>
      <c r="G57" s="8">
        <f>1000000/((2*PI())*(F57*E56))</f>
        <v>338.93454448437006</v>
      </c>
      <c r="H57" s="8">
        <f>E56/(2*PI()*(F57))</f>
        <v>6.10082180071866</v>
      </c>
      <c r="I57" s="2"/>
    </row>
    <row r="58" spans="1:9" s="1" customFormat="1" ht="15.75">
      <c r="A58" s="2"/>
      <c r="B58" s="2"/>
      <c r="C58" s="2"/>
      <c r="D58" s="2"/>
      <c r="E58" s="2"/>
      <c r="F58" s="6">
        <v>7</v>
      </c>
      <c r="G58" s="8">
        <f>1000000/((2*PI())*(F58*E56))</f>
        <v>169.46727224218503</v>
      </c>
      <c r="H58" s="8">
        <f>E56/(2*PI()*(F58))</f>
        <v>3.05041090035933</v>
      </c>
      <c r="I58" s="2"/>
    </row>
    <row r="59" spans="1:11" ht="15.75">
      <c r="A59" s="2"/>
      <c r="B59" s="2"/>
      <c r="C59" s="2"/>
      <c r="D59" s="18"/>
      <c r="E59" s="18"/>
      <c r="F59" s="6">
        <v>10.1</v>
      </c>
      <c r="G59" s="8">
        <f>1000000/((2*PI())*(F59*E56))</f>
        <v>117.45256492032628</v>
      </c>
      <c r="H59" s="8">
        <f>E56/(2*PI()*(F59))</f>
        <v>2.1141461685658727</v>
      </c>
      <c r="I59" s="2"/>
      <c r="K59" s="1"/>
    </row>
    <row r="60" spans="1:11" ht="15.75">
      <c r="A60" s="2"/>
      <c r="B60" s="2"/>
      <c r="C60" s="2"/>
      <c r="D60" s="2"/>
      <c r="E60" s="2"/>
      <c r="F60" s="6">
        <v>14</v>
      </c>
      <c r="G60" s="8">
        <f>1000000/((2*PI())*(F60*E56))</f>
        <v>84.73363612109252</v>
      </c>
      <c r="H60" s="8">
        <f>E56/(2*PI()*(F60))</f>
        <v>1.525205450179665</v>
      </c>
      <c r="I60" s="2"/>
      <c r="K60" s="1"/>
    </row>
    <row r="61" spans="1:11" ht="15.75">
      <c r="A61" s="2"/>
      <c r="B61" s="2"/>
      <c r="C61" s="2"/>
      <c r="D61" s="2"/>
      <c r="E61" s="2"/>
      <c r="F61" s="6">
        <v>18.068</v>
      </c>
      <c r="G61" s="8">
        <f>1000000/((2*PI())*(F61*E56))</f>
        <v>65.6559057834456</v>
      </c>
      <c r="H61" s="8">
        <f>E56/(2*PI()*(F61))</f>
        <v>1.1818063041020208</v>
      </c>
      <c r="I61" s="2"/>
      <c r="K61" s="1"/>
    </row>
    <row r="62" spans="1:11" ht="15.75">
      <c r="A62" s="2"/>
      <c r="B62" s="2"/>
      <c r="C62" s="2"/>
      <c r="D62" s="2"/>
      <c r="E62" s="2"/>
      <c r="F62" s="6">
        <v>21</v>
      </c>
      <c r="G62" s="8">
        <f>1000000/((2*PI())*(F62*E56))</f>
        <v>56.48909074739502</v>
      </c>
      <c r="H62" s="8">
        <f>E56/(2*PI()*(F62))</f>
        <v>1.01680363345311</v>
      </c>
      <c r="I62" s="2"/>
      <c r="K62" s="1"/>
    </row>
    <row r="63" spans="1:11" ht="15.75">
      <c r="A63" s="2"/>
      <c r="B63" s="2"/>
      <c r="C63" s="2"/>
      <c r="D63" s="2"/>
      <c r="E63" s="2"/>
      <c r="F63" s="6">
        <v>24.89</v>
      </c>
      <c r="G63" s="8">
        <f>1000000/((2*PI())*(F63*E56))</f>
        <v>47.660542615319216</v>
      </c>
      <c r="H63" s="8">
        <f>E56/(2*PI()*(F63))</f>
        <v>0.8578897670757457</v>
      </c>
      <c r="I63" s="2"/>
      <c r="K63" s="1"/>
    </row>
    <row r="64" spans="1:11" ht="15.75">
      <c r="A64" s="2"/>
      <c r="B64" s="2"/>
      <c r="C64" s="2"/>
      <c r="D64" s="2"/>
      <c r="E64" s="2"/>
      <c r="F64" s="6">
        <v>28</v>
      </c>
      <c r="G64" s="8">
        <f>1000000/((2*PI())*(F64*E56))</f>
        <v>42.36681806054626</v>
      </c>
      <c r="H64" s="8">
        <f>E56/(2*PI()*(F64))</f>
        <v>0.7626027250898325</v>
      </c>
      <c r="I64" s="2"/>
      <c r="K64" s="1"/>
    </row>
    <row r="65" spans="1:11" s="19" customFormat="1" ht="15.75">
      <c r="A65" s="2"/>
      <c r="B65" s="2"/>
      <c r="C65" s="2"/>
      <c r="D65" s="2"/>
      <c r="E65" s="2"/>
      <c r="F65" s="6"/>
      <c r="G65" s="10"/>
      <c r="H65" s="10"/>
      <c r="I65" s="10"/>
      <c r="K65" s="2"/>
    </row>
    <row r="66" spans="1:11" s="19" customFormat="1" ht="15.75">
      <c r="A66" s="2"/>
      <c r="B66" s="2"/>
      <c r="C66" s="2"/>
      <c r="D66" s="2"/>
      <c r="E66" s="2"/>
      <c r="F66" s="6"/>
      <c r="G66" s="2"/>
      <c r="H66" s="2"/>
      <c r="I66" s="2"/>
      <c r="K66" s="2"/>
    </row>
    <row r="67" spans="1:11" s="19" customFormat="1" ht="15.75">
      <c r="A67" s="2"/>
      <c r="B67" s="2"/>
      <c r="C67" s="2"/>
      <c r="D67" s="2"/>
      <c r="E67" s="2"/>
      <c r="F67" s="2"/>
      <c r="G67" s="6"/>
      <c r="H67" s="2"/>
      <c r="I67" s="2"/>
      <c r="J67" s="2"/>
      <c r="K67" s="2"/>
    </row>
    <row r="68" spans="1:11" s="19" customFormat="1" ht="15.75">
      <c r="A68" s="2"/>
      <c r="B68" s="2"/>
      <c r="C68" s="2"/>
      <c r="D68" s="2"/>
      <c r="E68" s="2"/>
      <c r="F68" s="2"/>
      <c r="G68" s="2"/>
      <c r="H68" s="11"/>
      <c r="I68" s="2"/>
      <c r="J68" s="2"/>
      <c r="K68" s="2"/>
    </row>
    <row r="69" spans="1:11" s="19" customFormat="1" ht="15.75">
      <c r="A69" s="2"/>
      <c r="B69" s="2"/>
      <c r="C69" s="2"/>
      <c r="D69" s="2"/>
      <c r="E69" s="2"/>
      <c r="F69" s="2"/>
      <c r="G69" s="2"/>
      <c r="H69" s="11"/>
      <c r="I69" s="2"/>
      <c r="J69" s="2"/>
      <c r="K69" s="2"/>
    </row>
    <row r="70" spans="1:11" s="19" customFormat="1" ht="15.75">
      <c r="A70" s="2"/>
      <c r="B70" s="2"/>
      <c r="C70" s="2"/>
      <c r="D70" s="2"/>
      <c r="E70" s="2"/>
      <c r="F70" s="2"/>
      <c r="G70" s="2"/>
      <c r="H70" s="11"/>
      <c r="I70" s="2"/>
      <c r="J70" s="2"/>
      <c r="K70" s="2"/>
    </row>
    <row r="71" s="19" customFormat="1" ht="15">
      <c r="H71" s="20"/>
    </row>
    <row r="72" s="19" customFormat="1" ht="15">
      <c r="H72" s="20"/>
    </row>
    <row r="73" s="19" customFormat="1" ht="15">
      <c r="H73" s="20"/>
    </row>
    <row r="74" s="19" customFormat="1" ht="15">
      <c r="H74" s="20"/>
    </row>
    <row r="75" s="19" customFormat="1" ht="15">
      <c r="H75" s="20"/>
    </row>
    <row r="76" s="19" customFormat="1" ht="15">
      <c r="H76" s="20"/>
    </row>
    <row r="77" s="19" customFormat="1" ht="15">
      <c r="H77" s="20"/>
    </row>
    <row r="78" s="19" customFormat="1" ht="15">
      <c r="H78" s="20"/>
    </row>
    <row r="79" s="19" customFormat="1" ht="15">
      <c r="H79" s="20"/>
    </row>
    <row r="80" s="19" customFormat="1" ht="15">
      <c r="H80" s="20"/>
    </row>
    <row r="81" s="19" customFormat="1" ht="15">
      <c r="H81" s="20"/>
    </row>
    <row r="82" s="19" customFormat="1" ht="15">
      <c r="H82" s="20"/>
    </row>
    <row r="83" s="19" customFormat="1" ht="15">
      <c r="H83" s="20"/>
    </row>
    <row r="84" s="19" customFormat="1" ht="15">
      <c r="H84" s="20"/>
    </row>
    <row r="85" s="19" customFormat="1" ht="15">
      <c r="H85" s="20"/>
    </row>
    <row r="86" s="19" customFormat="1" ht="15">
      <c r="H86" s="20"/>
    </row>
    <row r="87" s="19" customFormat="1" ht="15">
      <c r="H87" s="20"/>
    </row>
    <row r="88" s="19" customFormat="1" ht="15">
      <c r="H88" s="20"/>
    </row>
    <row r="89" s="19" customFormat="1" ht="15">
      <c r="H89" s="20"/>
    </row>
    <row r="90" s="19" customFormat="1" ht="15">
      <c r="H90" s="20"/>
    </row>
    <row r="91" s="19" customFormat="1" ht="15">
      <c r="H91" s="20"/>
    </row>
    <row r="92" s="19" customFormat="1" ht="15">
      <c r="H92" s="20"/>
    </row>
    <row r="93" s="19" customFormat="1" ht="15">
      <c r="H93" s="20"/>
    </row>
    <row r="94" s="19" customFormat="1" ht="15">
      <c r="H94" s="20"/>
    </row>
    <row r="95" s="19" customFormat="1" ht="15">
      <c r="H95" s="20"/>
    </row>
    <row r="96" s="19" customFormat="1" ht="15">
      <c r="H96" s="20"/>
    </row>
    <row r="97" s="19" customFormat="1" ht="15">
      <c r="H97" s="20"/>
    </row>
    <row r="98" s="19" customFormat="1" ht="15">
      <c r="H98" s="20"/>
    </row>
    <row r="99" s="19" customFormat="1" ht="15">
      <c r="H99" s="20"/>
    </row>
    <row r="100" s="19" customFormat="1" ht="15">
      <c r="H100" s="20"/>
    </row>
    <row r="101" s="19" customFormat="1" ht="15">
      <c r="H101" s="20"/>
    </row>
    <row r="102" s="19" customFormat="1" ht="15">
      <c r="H102" s="20"/>
    </row>
    <row r="103" s="19" customFormat="1" ht="15">
      <c r="H103" s="20"/>
    </row>
    <row r="104" s="19" customFormat="1" ht="15">
      <c r="H104" s="20"/>
    </row>
    <row r="105" s="19" customFormat="1" ht="15">
      <c r="H105" s="20"/>
    </row>
  </sheetData>
  <printOptions/>
  <pageMargins left="0.75" right="0.75" top="1" bottom="1" header="0.5" footer="0.5"/>
  <pageSetup horizontalDpi="300" verticalDpi="300" orientation="portrait" r:id="rId5"/>
  <drawing r:id="rId4"/>
  <legacyDrawing r:id="rId3"/>
  <oleObjects>
    <oleObject progId="Visio.Drawing.6" shapeId="184121" r:id="rId1"/>
    <oleObject progId="Visio.Drawing.6" shapeId="118894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6:Q26"/>
  <sheetViews>
    <sheetView workbookViewId="0" topLeftCell="A1">
      <selection activeCell="A17" sqref="A17:D17"/>
    </sheetView>
  </sheetViews>
  <sheetFormatPr defaultColWidth="9.140625" defaultRowHeight="12.75"/>
  <cols>
    <col min="6" max="6" width="9.28125" style="0" customWidth="1"/>
    <col min="7" max="7" width="0.2890625" style="0" customWidth="1"/>
    <col min="13" max="13" width="0.9921875" style="0" hidden="1" customWidth="1"/>
  </cols>
  <sheetData>
    <row r="16" spans="1:17" ht="17.25">
      <c r="A16" s="6" t="s">
        <v>33</v>
      </c>
      <c r="B16" s="6" t="s">
        <v>34</v>
      </c>
      <c r="C16" s="6" t="s">
        <v>45</v>
      </c>
      <c r="D16" s="6" t="s">
        <v>35</v>
      </c>
      <c r="E16" s="6" t="s">
        <v>46</v>
      </c>
      <c r="F16" s="6" t="s">
        <v>36</v>
      </c>
      <c r="G16" s="6"/>
      <c r="H16" s="6" t="s">
        <v>37</v>
      </c>
      <c r="I16" s="6" t="s">
        <v>47</v>
      </c>
      <c r="J16" s="6" t="s">
        <v>48</v>
      </c>
      <c r="K16" s="6" t="s">
        <v>39</v>
      </c>
      <c r="L16" s="12" t="s">
        <v>40</v>
      </c>
      <c r="M16" s="6"/>
      <c r="N16" s="6" t="s">
        <v>41</v>
      </c>
      <c r="O16" s="6" t="s">
        <v>49</v>
      </c>
      <c r="P16" s="6" t="s">
        <v>50</v>
      </c>
      <c r="Q16" s="2"/>
    </row>
    <row r="17" spans="1:17" ht="15.75">
      <c r="A17" s="25">
        <v>1562</v>
      </c>
      <c r="B17" s="25">
        <v>300</v>
      </c>
      <c r="C17" s="25">
        <v>50</v>
      </c>
      <c r="D17" s="25">
        <v>12</v>
      </c>
      <c r="E17" s="8">
        <f>((B17/C17)-1)^0.5</f>
        <v>2.23606797749979</v>
      </c>
      <c r="F17" s="4">
        <f>A17/D17</f>
        <v>130.16666666666666</v>
      </c>
      <c r="G17" s="10">
        <f>B17*(((A17/B17)/((D17^2+1)-(A17/B17)))^0.5)</f>
        <v>57.897246758558175</v>
      </c>
      <c r="H17" s="8">
        <f>((B17/E17)*G17)/((B17/E17)+G17)</f>
        <v>40.44401313595907</v>
      </c>
      <c r="I17" s="8">
        <f>((D17*A17)+((A17*B17)/G17))/(D17^2+1)</f>
        <v>185.08723527725084</v>
      </c>
      <c r="J17" s="8">
        <f>C17*E17</f>
        <v>111.80339887498948</v>
      </c>
      <c r="K17" s="6">
        <v>1.8</v>
      </c>
      <c r="L17" s="13">
        <f>1000000/((2*PI())*(K17*F17))</f>
        <v>679.2784596325025</v>
      </c>
      <c r="M17" s="23">
        <f>1000000/((2*PI())*(K17*G17))</f>
        <v>1527.1781954944324</v>
      </c>
      <c r="N17" s="8">
        <f>1000000/((2*PI())*(K17*H17))</f>
        <v>2186.217587547374</v>
      </c>
      <c r="O17" s="8">
        <f>I17/(2*PI()*(K17))</f>
        <v>16.365304665326168</v>
      </c>
      <c r="P17" s="8">
        <f>J17/(2*PI()*(K17))</f>
        <v>9.885590880794126</v>
      </c>
      <c r="Q17" s="2"/>
    </row>
    <row r="18" spans="1:17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6">
        <v>3.5</v>
      </c>
      <c r="L18" s="13">
        <f>1000000/((2*PI())*(3.5*F17))</f>
        <v>349.3432078110013</v>
      </c>
      <c r="M18" s="23">
        <f>1000000/((2*PI())*(K18*G17))</f>
        <v>785.4059291114223</v>
      </c>
      <c r="N18" s="8">
        <f>1000000/((2*PI())*(K18*H17))</f>
        <v>1124.3404735957924</v>
      </c>
      <c r="O18" s="8">
        <f>I17/(2*PI()*(K18))</f>
        <v>8.4164423993106</v>
      </c>
      <c r="P18" s="8">
        <f>J17/(2*PI()*(K18))</f>
        <v>5.08401816726555</v>
      </c>
      <c r="Q18" s="2"/>
    </row>
    <row r="19" spans="1:17" ht="18.75">
      <c r="A19" s="2" t="s">
        <v>51</v>
      </c>
      <c r="B19" s="2"/>
      <c r="C19" s="2"/>
      <c r="D19" s="8">
        <f>(A17*C17)^0.5</f>
        <v>279.46377224964243</v>
      </c>
      <c r="E19" s="2"/>
      <c r="F19" s="2"/>
      <c r="G19" s="2"/>
      <c r="H19" s="2"/>
      <c r="I19" s="2"/>
      <c r="J19" s="2"/>
      <c r="K19" s="6">
        <v>7</v>
      </c>
      <c r="L19" s="13">
        <f>1000000/((2*PI())*(K19*F17))</f>
        <v>174.67160390550066</v>
      </c>
      <c r="M19" s="23">
        <f>1000000/((2*PI())*(K19*G17))</f>
        <v>392.70296455571116</v>
      </c>
      <c r="N19" s="8">
        <f>1000000/((2*PI())*(K19*H17))</f>
        <v>562.1702367978962</v>
      </c>
      <c r="O19" s="8">
        <f>I17/(2*PI()*(K19))</f>
        <v>4.2082211996553</v>
      </c>
      <c r="P19" s="8">
        <f>J17/(2*PI()*(K19))</f>
        <v>2.542009083632775</v>
      </c>
      <c r="Q19" s="2"/>
    </row>
    <row r="20" spans="1:17" ht="15.75">
      <c r="A20" s="21"/>
      <c r="B20" s="21"/>
      <c r="C20" s="21"/>
      <c r="D20" s="21"/>
      <c r="E20" s="21"/>
      <c r="F20" s="21"/>
      <c r="G20" s="22"/>
      <c r="H20" s="2"/>
      <c r="I20" s="2"/>
      <c r="J20" s="2"/>
      <c r="K20" s="6">
        <v>10.1</v>
      </c>
      <c r="L20" s="13">
        <f>1000000/((2*PI())*(K20*F17))</f>
        <v>121.05952745925791</v>
      </c>
      <c r="M20" s="23">
        <f>1000000/((2*PI())*(K20*G17))</f>
        <v>272.17037147425526</v>
      </c>
      <c r="N20" s="8">
        <f>1000000/((2*PI())*(K20*H17))</f>
        <v>389.6229363945816</v>
      </c>
      <c r="O20" s="8">
        <f>I17/(2*PI()*(K20))</f>
        <v>2.916588950256149</v>
      </c>
      <c r="P20" s="8">
        <f>J17/(2*PI()*(K20))</f>
        <v>1.761788473804894</v>
      </c>
      <c r="Q20" s="2"/>
    </row>
    <row r="21" spans="1:17" ht="15.75">
      <c r="A21" s="18"/>
      <c r="B21" s="18"/>
      <c r="C21" s="10"/>
      <c r="D21" s="10"/>
      <c r="E21" s="10"/>
      <c r="F21" s="10"/>
      <c r="G21" s="22"/>
      <c r="H21" s="2"/>
      <c r="I21" s="2"/>
      <c r="J21" s="2"/>
      <c r="K21" s="6">
        <v>14</v>
      </c>
      <c r="L21" s="13">
        <f>1000000/((2*PI())*(K21*F17))</f>
        <v>87.33580195275033</v>
      </c>
      <c r="M21" s="23">
        <f>1000000/((2*PI())*(K21*G17))</f>
        <v>196.35148227785558</v>
      </c>
      <c r="N21" s="8">
        <f>1000000/((2*PI())*(K21*H17))</f>
        <v>281.0851183989481</v>
      </c>
      <c r="O21" s="8">
        <f>I17/(2*PI()*(K21))</f>
        <v>2.10411059982765</v>
      </c>
      <c r="P21" s="8">
        <f>J17/(2*PI()*(K21))</f>
        <v>1.2710045418163876</v>
      </c>
      <c r="Q21" s="2"/>
    </row>
    <row r="22" spans="1:17" ht="15.75">
      <c r="A22" s="22"/>
      <c r="B22" s="22"/>
      <c r="C22" s="22"/>
      <c r="D22" s="22"/>
      <c r="E22" s="22"/>
      <c r="F22" s="22"/>
      <c r="G22" s="22"/>
      <c r="H22" s="2"/>
      <c r="I22" s="2"/>
      <c r="J22" s="2"/>
      <c r="K22" s="6">
        <v>18.068</v>
      </c>
      <c r="L22" s="13">
        <f>1000000/((2*PI())*(K22*F17))</f>
        <v>67.67219544711669</v>
      </c>
      <c r="M22" s="23">
        <f>1000000/((2*PI())*(18.068*G17))</f>
        <v>152.14305689008071</v>
      </c>
      <c r="N22" s="8">
        <f>1000000/((2*PI())*(K22*H17))</f>
        <v>217.7989626735263</v>
      </c>
      <c r="O22" s="8">
        <f>I17/(2*PI()*(K22))</f>
        <v>1.6303712861183917</v>
      </c>
      <c r="P22" s="8">
        <f>J17/(2*PI()*(K22))</f>
        <v>0.984838586751684</v>
      </c>
      <c r="Q22" s="2"/>
    </row>
    <row r="23" spans="1:17" ht="15.75">
      <c r="A23" s="22"/>
      <c r="B23" s="22"/>
      <c r="C23" s="22"/>
      <c r="D23" s="22"/>
      <c r="E23" s="22"/>
      <c r="F23" s="22"/>
      <c r="G23" s="22"/>
      <c r="H23" s="2"/>
      <c r="I23" s="2"/>
      <c r="J23" s="2"/>
      <c r="K23" s="6">
        <v>21</v>
      </c>
      <c r="L23" s="13">
        <f>1000000/((2*PI())*(K23*F17))</f>
        <v>58.223867968500215</v>
      </c>
      <c r="M23" s="23">
        <f>1000000/((2*PI())*(K23*G17))</f>
        <v>130.90098818523705</v>
      </c>
      <c r="N23" s="8">
        <f>1000000/((2*PI())*(K23*H17))</f>
        <v>187.39007893263206</v>
      </c>
      <c r="O23" s="8">
        <f>I17/(2*PI()*(K23))</f>
        <v>1.4027403998851</v>
      </c>
      <c r="P23" s="8">
        <f>J17/(2*PI()*(K23))</f>
        <v>0.847336361210925</v>
      </c>
      <c r="Q23" s="2"/>
    </row>
    <row r="24" spans="1:17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6">
        <v>24.89</v>
      </c>
      <c r="L24" s="13">
        <f>1000000/((2*PI())*(K24*F17))</f>
        <v>49.124195553977685</v>
      </c>
      <c r="M24" s="23">
        <f>1000000/((2*PI())*(K24*G17))</f>
        <v>110.44277830011964</v>
      </c>
      <c r="N24" s="8">
        <f>1000000/((2*PI())*(K24*H17))</f>
        <v>158.10332091543887</v>
      </c>
      <c r="O24" s="8">
        <f>I17/(2*PI()*(K24))</f>
        <v>1.1835093771630012</v>
      </c>
      <c r="P24" s="8">
        <f>J17/(2*PI()*(K24))</f>
        <v>0.7149081392297881</v>
      </c>
      <c r="Q24" s="2"/>
    </row>
    <row r="25" spans="1:17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6">
        <v>28</v>
      </c>
      <c r="L25" s="13">
        <f>1000000/((2*PI())*(K25*F17))</f>
        <v>43.667900976375165</v>
      </c>
      <c r="M25" s="23">
        <f>1000000/((2*PI())*(K25*G17))</f>
        <v>98.17574113892779</v>
      </c>
      <c r="N25" s="8">
        <f>1000000/((2*PI())*(K25*H17))</f>
        <v>140.54255919947406</v>
      </c>
      <c r="O25" s="8">
        <f>I17/(2*PI()*(K25))</f>
        <v>1.052055299913825</v>
      </c>
      <c r="P25" s="8">
        <f>J17/(2*PI()*(K25))</f>
        <v>0.6355022709081938</v>
      </c>
      <c r="Q25" s="2"/>
    </row>
    <row r="26" spans="1:17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6"/>
      <c r="L26" s="14"/>
      <c r="M26" s="10"/>
      <c r="N26" s="10"/>
      <c r="O26" s="10"/>
      <c r="P26" s="2"/>
      <c r="Q26" s="2"/>
    </row>
  </sheetData>
  <printOptions/>
  <pageMargins left="0.75" right="0.75" top="1" bottom="1" header="0.5" footer="0.5"/>
  <pageSetup horizontalDpi="600" verticalDpi="600" orientation="portrait" paperSize="3" r:id="rId4"/>
  <drawing r:id="rId3"/>
  <legacyDrawing r:id="rId2"/>
  <oleObjects>
    <oleObject progId="Visio.Drawing.6" shapeId="145070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Kenneth G. Gordon</cp:lastModifiedBy>
  <dcterms:created xsi:type="dcterms:W3CDTF">2002-03-09T19:20:22Z</dcterms:created>
  <dcterms:modified xsi:type="dcterms:W3CDTF">2003-03-24T20:26:32Z</dcterms:modified>
  <cp:category/>
  <cp:version/>
  <cp:contentType/>
  <cp:contentStatus/>
</cp:coreProperties>
</file>